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35" windowWidth="18810" windowHeight="978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N37" i="1" l="1"/>
  <c r="O37" i="1" s="1"/>
  <c r="N36" i="1"/>
  <c r="L52" i="1"/>
  <c r="I46" i="1"/>
  <c r="I45" i="1"/>
  <c r="I44" i="1"/>
  <c r="I43" i="1"/>
  <c r="O36" i="1"/>
  <c r="I37" i="1"/>
  <c r="J37" i="1" s="1"/>
  <c r="I36" i="1"/>
  <c r="K36" i="1" s="1"/>
  <c r="F24" i="1"/>
  <c r="I24" i="1" s="1"/>
  <c r="J24" i="1" s="1"/>
  <c r="F23" i="1"/>
  <c r="I23" i="1" s="1"/>
  <c r="J23" i="1" s="1"/>
  <c r="G42" i="1"/>
  <c r="F42" i="1"/>
  <c r="N39" i="1"/>
  <c r="O39" i="1" s="1"/>
  <c r="N24" i="1"/>
  <c r="O24" i="1" s="1"/>
  <c r="N23" i="1"/>
  <c r="O23" i="1" s="1"/>
  <c r="N22" i="1"/>
  <c r="O22" i="1"/>
  <c r="I39" i="1"/>
  <c r="J39" i="1" s="1"/>
  <c r="F22" i="1"/>
  <c r="I22" i="1"/>
  <c r="J22" i="1" s="1"/>
  <c r="N46" i="1"/>
  <c r="O46" i="1" s="1"/>
  <c r="N45" i="1"/>
  <c r="O45" i="1" s="1"/>
  <c r="Q45" i="1" s="1"/>
  <c r="N44" i="1"/>
  <c r="O44" i="1" s="1"/>
  <c r="N43" i="1"/>
  <c r="O43" i="1" s="1"/>
  <c r="Q43" i="1" s="1"/>
  <c r="N35" i="1"/>
  <c r="O35" i="1" s="1"/>
  <c r="N34" i="1"/>
  <c r="O34" i="1" s="1"/>
  <c r="N33" i="1"/>
  <c r="O33" i="1" s="1"/>
  <c r="N32" i="1"/>
  <c r="O32" i="1" s="1"/>
  <c r="N31" i="1"/>
  <c r="O31" i="1" s="1"/>
  <c r="N30" i="1"/>
  <c r="O30" i="1" s="1"/>
  <c r="N29" i="1"/>
  <c r="O29" i="1" s="1"/>
  <c r="N28" i="1"/>
  <c r="O28" i="1" s="1"/>
  <c r="N20" i="1"/>
  <c r="O20" i="1" s="1"/>
  <c r="N19" i="1"/>
  <c r="O19" i="1" s="1"/>
  <c r="N18" i="1"/>
  <c r="O18" i="1" s="1"/>
  <c r="N17" i="1"/>
  <c r="O17" i="1" s="1"/>
  <c r="N16" i="1"/>
  <c r="O16" i="1" s="1"/>
  <c r="N15" i="1"/>
  <c r="O15" i="1" s="1"/>
  <c r="N14" i="1"/>
  <c r="O14" i="1" s="1"/>
  <c r="N13" i="1"/>
  <c r="O13" i="1" s="1"/>
  <c r="I35" i="1"/>
  <c r="K35" i="1" s="1"/>
  <c r="I34" i="1"/>
  <c r="J34" i="1" s="1"/>
  <c r="I33" i="1"/>
  <c r="K33" i="1" s="1"/>
  <c r="I32" i="1"/>
  <c r="K32" i="1" s="1"/>
  <c r="I31" i="1"/>
  <c r="K31" i="1" s="1"/>
  <c r="I30" i="1"/>
  <c r="J30" i="1" s="1"/>
  <c r="I29" i="1"/>
  <c r="K29" i="1" s="1"/>
  <c r="I28" i="1"/>
  <c r="K28" i="1" s="1"/>
  <c r="F20" i="1"/>
  <c r="F19" i="1"/>
  <c r="F18" i="1"/>
  <c r="F17" i="1"/>
  <c r="F16" i="1"/>
  <c r="F15" i="1"/>
  <c r="F14" i="1"/>
  <c r="F13" i="1"/>
  <c r="I20" i="1"/>
  <c r="K20" i="1" s="1"/>
  <c r="I19" i="1"/>
  <c r="K19" i="1" s="1"/>
  <c r="I18" i="1"/>
  <c r="K18" i="1" s="1"/>
  <c r="I17" i="1"/>
  <c r="K17" i="1" s="1"/>
  <c r="I16" i="1"/>
  <c r="K16" i="1" s="1"/>
  <c r="I15" i="1"/>
  <c r="K15" i="1" s="1"/>
  <c r="I14" i="1"/>
  <c r="I13" i="1"/>
  <c r="K13" i="1" s="1"/>
  <c r="J20" i="1"/>
  <c r="J19" i="1"/>
  <c r="J18" i="1"/>
  <c r="J17" i="1"/>
  <c r="J16" i="1"/>
  <c r="J15" i="1"/>
  <c r="J14" i="1"/>
  <c r="J13" i="1"/>
  <c r="N42" i="1"/>
  <c r="O42" i="1" s="1"/>
  <c r="N27" i="1"/>
  <c r="O27" i="1" s="1"/>
  <c r="N12" i="1"/>
  <c r="O12" i="1" s="1"/>
  <c r="F12" i="1"/>
  <c r="I12" i="1" s="1"/>
  <c r="I48" i="1"/>
  <c r="Q48" i="1"/>
  <c r="I27" i="1"/>
  <c r="J27" i="1" s="1"/>
  <c r="I42" i="1"/>
  <c r="K12" i="1" l="1"/>
  <c r="J12" i="1"/>
  <c r="Q12" i="1"/>
  <c r="Q42" i="1"/>
  <c r="K27" i="1"/>
  <c r="Q27" i="1" s="1"/>
  <c r="Q22" i="1"/>
  <c r="Q39" i="1"/>
  <c r="Q44" i="1"/>
  <c r="O52" i="1"/>
  <c r="J29" i="1"/>
  <c r="J32" i="1"/>
  <c r="Q32" i="1" s="1"/>
  <c r="J35" i="1"/>
  <c r="J28" i="1"/>
  <c r="Q28" i="1" s="1"/>
  <c r="J36" i="1"/>
  <c r="Q36" i="1" s="1"/>
  <c r="Q16" i="1"/>
  <c r="Q20" i="1"/>
  <c r="Q46" i="1"/>
  <c r="Q29" i="1"/>
  <c r="K37" i="1"/>
  <c r="Q37" i="1" s="1"/>
  <c r="Q35" i="1"/>
  <c r="K30" i="1"/>
  <c r="J31" i="1"/>
  <c r="Q31" i="1" s="1"/>
  <c r="J33" i="1"/>
  <c r="Q33" i="1" s="1"/>
  <c r="K34" i="1"/>
  <c r="Q34" i="1" s="1"/>
  <c r="Q30" i="1"/>
  <c r="Q23" i="1"/>
  <c r="J52" i="1"/>
  <c r="I52" i="1"/>
  <c r="Q24" i="1"/>
  <c r="Q18" i="1"/>
  <c r="Q17" i="1"/>
  <c r="Q15" i="1"/>
  <c r="Q19" i="1"/>
  <c r="Q13" i="1"/>
  <c r="K14" i="1"/>
  <c r="Q14" i="1" s="1"/>
  <c r="Q52" i="1" l="1"/>
  <c r="K52" i="1"/>
</calcChain>
</file>

<file path=xl/comments1.xml><?xml version="1.0" encoding="utf-8"?>
<comments xmlns="http://schemas.openxmlformats.org/spreadsheetml/2006/main">
  <authors>
    <author>mcoleman</author>
  </authors>
  <commentList>
    <comment ref="K3" authorId="0">
      <text>
        <r>
          <rPr>
            <sz val="9"/>
            <color indexed="81"/>
            <rFont val="Tahoma"/>
            <family val="2"/>
          </rPr>
          <t xml:space="preserve">Enter pension
 rate from standard budget assumptions
</t>
        </r>
      </text>
    </comment>
    <comment ref="N3" authorId="0">
      <text>
        <r>
          <rPr>
            <sz val="9"/>
            <color indexed="81"/>
            <rFont val="Tahoma"/>
            <family val="2"/>
          </rPr>
          <t xml:space="preserve">
Enter medical increase % 
from standard budget assumptions
</t>
        </r>
      </text>
    </comment>
  </commentList>
</comments>
</file>

<file path=xl/sharedStrings.xml><?xml version="1.0" encoding="utf-8"?>
<sst xmlns="http://schemas.openxmlformats.org/spreadsheetml/2006/main" count="41" uniqueCount="41">
  <si>
    <t>Parish Name:</t>
  </si>
  <si>
    <t>Location:</t>
  </si>
  <si>
    <t>Number:</t>
  </si>
  <si>
    <t>Total</t>
  </si>
  <si>
    <t>Title</t>
  </si>
  <si>
    <t>Hrly Rate</t>
  </si>
  <si>
    <t>Bonus</t>
  </si>
  <si>
    <t>Total Earnings</t>
  </si>
  <si>
    <t>PRW</t>
  </si>
  <si>
    <t>Name</t>
  </si>
  <si>
    <t>Pastor</t>
  </si>
  <si>
    <t>Maintenance Worker</t>
  </si>
  <si>
    <t>John Smith</t>
  </si>
  <si>
    <t>Fr. XXXXX</t>
  </si>
  <si>
    <t>Clergy/Religious</t>
  </si>
  <si>
    <t>Non-Exempt Hourly</t>
  </si>
  <si>
    <t>Exempt Salaried</t>
  </si>
  <si>
    <t xml:space="preserve"> Hrs/Week</t>
  </si>
  <si>
    <t>Sr. XXX</t>
  </si>
  <si>
    <t>DRE</t>
  </si>
  <si>
    <t>Employer's Premium - Medical/Dntl/Disb/Life</t>
  </si>
  <si>
    <t>Annualized Premium</t>
  </si>
  <si>
    <t>Director - PSM</t>
  </si>
  <si>
    <t>Jane Mason</t>
  </si>
  <si>
    <t>Clergy Allowance</t>
  </si>
  <si>
    <t>Earnings/Stipend</t>
  </si>
  <si>
    <t>Est. Annual Premium Pay (1)</t>
  </si>
  <si>
    <t>Current Monthly Premium</t>
  </si>
  <si>
    <t>Budgeted Monthly Premium</t>
  </si>
  <si>
    <t>SS/Med</t>
  </si>
  <si>
    <t>Pension(FT only)</t>
  </si>
  <si>
    <t>PT - Non-Exempt Hourly</t>
  </si>
  <si>
    <t>Maintenance Helper</t>
  </si>
  <si>
    <t>Joe Wilson</t>
  </si>
  <si>
    <t>PT - Exempt Salaried</t>
  </si>
  <si>
    <t>Assis Dir - R.E.</t>
  </si>
  <si>
    <t>Jill Vogel</t>
  </si>
  <si>
    <t xml:space="preserve">GRAND TOTAL </t>
  </si>
  <si>
    <t>(1)  Premium Pay:   Approved overtime for non-exempt employees is calculated at time and a half pay for any time worked in excess of 40 hours in a week.   Holidays and leave time are not considered time worked.    Estimate the annual amount for the individual and include in this cell.</t>
  </si>
  <si>
    <t xml:space="preserve"> </t>
  </si>
  <si>
    <t>(2)    Additionally, Parish should give consideration to unemployment costs.     If parish is self-insurance (not part of the State unemployment system), review historical experience and budget accordingly.    If parish is part of the SUI system,  use your SUI percentage provided by the DOL (on your payroll reports), and  times the first $10,900 of each employee's earnings by that rate.   (Chart of Accounts #4172 &amp; #4173)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</si>
</sst>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43" formatCode="_(* #,##0.00_);_(* \(#,##0.00\);_(* &quot;-&quot;??_);_(@_)"/>
    <numFmt numFmtId="164" formatCode="_(* #,##0_);_(* \(#,##0\);_(* &quot;-&quot;??_);_(@_)"/>
  </numFmts>
  <fonts count="5" x14ac:knownFonts="1">
    <font>
      <sz val="11"/>
      <color theme="1"/>
      <name val="Calibri"/>
      <family val="2"/>
      <scheme val="minor"/>
    </font>
    <font>
      <sz val="10"/>
      <name val="Arial"/>
      <family val="2"/>
    </font>
    <font>
      <sz val="9"/>
      <color indexed="81"/>
      <name val="Tahoma"/>
      <family val="2"/>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F5FDC7"/>
        <bgColor indexed="64"/>
      </patternFill>
    </fill>
    <fill>
      <patternFill patternType="solid">
        <fgColor theme="0"/>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3" fontId="3"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9">
    <xf numFmtId="0" fontId="0" fillId="0" borderId="0" xfId="0"/>
    <xf numFmtId="0" fontId="0" fillId="0" borderId="0" xfId="0" applyAlignment="1" applyProtection="1">
      <alignment horizontal="center"/>
      <protection locked="0"/>
    </xf>
    <xf numFmtId="7" fontId="3" fillId="0" borderId="0" xfId="3" applyNumberFormat="1" applyFont="1" applyAlignment="1" applyProtection="1">
      <alignment horizontal="center"/>
      <protection locked="0"/>
    </xf>
    <xf numFmtId="43" fontId="3" fillId="0" borderId="0" xfId="1" applyFont="1" applyProtection="1">
      <protection locked="0"/>
    </xf>
    <xf numFmtId="164" fontId="3" fillId="0" borderId="0" xfId="1" applyNumberFormat="1" applyFont="1" applyProtection="1">
      <protection locked="0"/>
    </xf>
    <xf numFmtId="0" fontId="0" fillId="0" borderId="0" xfId="0" applyProtection="1">
      <protection locked="0"/>
    </xf>
    <xf numFmtId="0" fontId="0" fillId="0" borderId="1" xfId="0" applyBorder="1" applyAlignment="1" applyProtection="1">
      <alignment horizontal="center"/>
      <protection locked="0"/>
    </xf>
    <xf numFmtId="7" fontId="3" fillId="0" borderId="1" xfId="3" applyNumberFormat="1" applyFont="1" applyBorder="1" applyAlignment="1" applyProtection="1">
      <alignment horizontal="center"/>
      <protection locked="0"/>
    </xf>
    <xf numFmtId="0" fontId="0" fillId="0" borderId="2" xfId="0" applyBorder="1" applyAlignment="1" applyProtection="1">
      <alignment horizontal="center"/>
      <protection locked="0"/>
    </xf>
    <xf numFmtId="7" fontId="3" fillId="0" borderId="2" xfId="3" applyNumberFormat="1" applyFont="1" applyBorder="1" applyAlignment="1" applyProtection="1">
      <alignment horizontal="center"/>
      <protection locked="0"/>
    </xf>
    <xf numFmtId="9" fontId="3" fillId="0" borderId="0" xfId="4" applyFont="1" applyAlignment="1" applyProtection="1">
      <alignment horizontal="center"/>
      <protection locked="0"/>
    </xf>
    <xf numFmtId="0" fontId="4" fillId="0" borderId="0" xfId="0" applyFont="1" applyAlignment="1" applyProtection="1">
      <alignment horizontal="center"/>
      <protection locked="0"/>
    </xf>
    <xf numFmtId="7" fontId="4" fillId="0" borderId="0" xfId="3" applyNumberFormat="1" applyFont="1" applyAlignment="1" applyProtection="1">
      <alignment horizontal="center"/>
      <protection locked="0"/>
    </xf>
    <xf numFmtId="43" fontId="4" fillId="0" borderId="0" xfId="1" applyFont="1" applyAlignment="1" applyProtection="1">
      <alignment horizontal="center" wrapText="1"/>
      <protection locked="0"/>
    </xf>
    <xf numFmtId="164" fontId="4" fillId="0" borderId="0" xfId="1" applyNumberFormat="1" applyFont="1" applyAlignment="1" applyProtection="1">
      <alignment horizontal="center" wrapText="1"/>
      <protection locked="0"/>
    </xf>
    <xf numFmtId="164" fontId="4" fillId="0" borderId="0" xfId="1" applyNumberFormat="1" applyFont="1" applyAlignment="1" applyProtection="1">
      <alignment horizontal="center"/>
      <protection locked="0"/>
    </xf>
    <xf numFmtId="0" fontId="4" fillId="0" borderId="0" xfId="0" applyFont="1" applyProtection="1">
      <protection locked="0"/>
    </xf>
    <xf numFmtId="43" fontId="3" fillId="2" borderId="0" xfId="1" applyFont="1" applyFill="1" applyProtection="1">
      <protection locked="0"/>
    </xf>
    <xf numFmtId="164" fontId="3" fillId="0" borderId="0" xfId="1" applyNumberFormat="1" applyFont="1" applyFill="1" applyProtection="1">
      <protection locked="0"/>
    </xf>
    <xf numFmtId="164" fontId="0" fillId="0" borderId="0" xfId="0" applyNumberFormat="1" applyProtection="1">
      <protection locked="0"/>
    </xf>
    <xf numFmtId="7" fontId="3" fillId="2" borderId="0" xfId="3" applyNumberFormat="1" applyFont="1" applyFill="1" applyAlignment="1" applyProtection="1">
      <alignment horizontal="center"/>
      <protection locked="0"/>
    </xf>
    <xf numFmtId="7" fontId="3" fillId="0" borderId="0" xfId="3" applyNumberFormat="1" applyFont="1" applyFill="1" applyAlignment="1" applyProtection="1">
      <alignment horizontal="center"/>
      <protection locked="0"/>
    </xf>
    <xf numFmtId="43" fontId="3" fillId="0" borderId="0" xfId="1" applyFont="1" applyFill="1" applyProtection="1">
      <protection locked="0"/>
    </xf>
    <xf numFmtId="43" fontId="3" fillId="3" borderId="0" xfId="1" applyFont="1" applyFill="1" applyProtection="1">
      <protection locked="0"/>
    </xf>
    <xf numFmtId="164" fontId="3" fillId="4" borderId="0" xfId="1" applyNumberFormat="1" applyFont="1" applyFill="1" applyProtection="1"/>
    <xf numFmtId="164" fontId="0" fillId="4" borderId="0" xfId="0" applyNumberFormat="1" applyFill="1" applyProtection="1"/>
    <xf numFmtId="43" fontId="3" fillId="2" borderId="0" xfId="1" applyFont="1" applyFill="1" applyProtection="1">
      <protection locked="0"/>
    </xf>
    <xf numFmtId="0" fontId="0" fillId="0" borderId="0" xfId="0" applyAlignment="1" applyProtection="1">
      <alignment wrapText="1"/>
      <protection locked="0"/>
    </xf>
    <xf numFmtId="164" fontId="4" fillId="0" borderId="0" xfId="1" applyNumberFormat="1" applyFont="1" applyAlignment="1" applyProtection="1">
      <alignment horizontal="center"/>
      <protection locked="0"/>
    </xf>
  </cellXfs>
  <cellStyles count="5">
    <cellStyle name="Comma" xfId="1" builtinId="3"/>
    <cellStyle name="Comma 2" xfId="2"/>
    <cellStyle name="Currency" xfId="3" builtinId="4"/>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R58"/>
  <sheetViews>
    <sheetView tabSelected="1" zoomScale="70" zoomScaleNormal="70" workbookViewId="0">
      <pane xSplit="1" ySplit="9" topLeftCell="B15" activePane="bottomRight" state="frozen"/>
      <selection pane="topRight" activeCell="B1" sqref="B1"/>
      <selection pane="bottomLeft" activeCell="A10" sqref="A10"/>
      <selection pane="bottomRight" activeCell="A59" sqref="A59"/>
    </sheetView>
  </sheetViews>
  <sheetFormatPr defaultColWidth="9.140625" defaultRowHeight="15" x14ac:dyDescent="0.25"/>
  <cols>
    <col min="1" max="1" width="25.7109375" style="5" customWidth="1"/>
    <col min="2" max="2" width="19.42578125" style="1" customWidth="1"/>
    <col min="3" max="3" width="11" style="2" customWidth="1"/>
    <col min="4" max="5" width="11.42578125" style="3" customWidth="1"/>
    <col min="6" max="6" width="9.42578125" style="4" customWidth="1"/>
    <col min="7" max="7" width="10.5703125" style="4" bestFit="1" customWidth="1"/>
    <col min="8" max="8" width="9.28515625" style="4" bestFit="1" customWidth="1"/>
    <col min="9" max="9" width="10.5703125" style="4" bestFit="1" customWidth="1"/>
    <col min="10" max="10" width="9.5703125" style="4" bestFit="1" customWidth="1"/>
    <col min="11" max="11" width="8.42578125" style="4" customWidth="1"/>
    <col min="12" max="12" width="10.5703125" style="4" bestFit="1" customWidth="1"/>
    <col min="13" max="13" width="16.42578125" style="4" customWidth="1"/>
    <col min="14" max="14" width="12.42578125" style="4" customWidth="1"/>
    <col min="15" max="15" width="18.85546875" style="4" customWidth="1"/>
    <col min="16" max="16" width="2.28515625" style="5" customWidth="1"/>
    <col min="17" max="17" width="10.140625" style="5" bestFit="1" customWidth="1"/>
    <col min="18" max="16384" width="9.140625" style="5"/>
  </cols>
  <sheetData>
    <row r="2" spans="1:17" x14ac:dyDescent="0.25">
      <c r="A2" s="5" t="s">
        <v>0</v>
      </c>
      <c r="B2" s="6"/>
      <c r="C2" s="7"/>
    </row>
    <row r="3" spans="1:17" x14ac:dyDescent="0.25">
      <c r="A3" s="5" t="s">
        <v>1</v>
      </c>
      <c r="B3" s="8"/>
      <c r="C3" s="9"/>
      <c r="K3" s="10">
        <v>0.11</v>
      </c>
      <c r="N3" s="10">
        <v>0.05</v>
      </c>
    </row>
    <row r="4" spans="1:17" x14ac:dyDescent="0.25">
      <c r="A4" s="5" t="s">
        <v>2</v>
      </c>
      <c r="B4" s="8"/>
      <c r="C4" s="9"/>
    </row>
    <row r="8" spans="1:17" ht="13.7" customHeight="1" x14ac:dyDescent="0.25">
      <c r="M8" s="28" t="s">
        <v>20</v>
      </c>
      <c r="N8" s="28"/>
      <c r="O8" s="28"/>
    </row>
    <row r="9" spans="1:17" ht="47.25" customHeight="1" x14ac:dyDescent="0.25">
      <c r="A9" s="11" t="s">
        <v>4</v>
      </c>
      <c r="B9" s="11" t="s">
        <v>9</v>
      </c>
      <c r="C9" s="12" t="s">
        <v>5</v>
      </c>
      <c r="D9" s="13" t="s">
        <v>17</v>
      </c>
      <c r="E9" s="13" t="s">
        <v>26</v>
      </c>
      <c r="F9" s="14" t="s">
        <v>25</v>
      </c>
      <c r="G9" s="14" t="s">
        <v>24</v>
      </c>
      <c r="H9" s="15" t="s">
        <v>6</v>
      </c>
      <c r="I9" s="14" t="s">
        <v>7</v>
      </c>
      <c r="J9" s="14" t="s">
        <v>29</v>
      </c>
      <c r="K9" s="14" t="s">
        <v>30</v>
      </c>
      <c r="L9" s="15" t="s">
        <v>8</v>
      </c>
      <c r="M9" s="14" t="s">
        <v>27</v>
      </c>
      <c r="N9" s="14" t="s">
        <v>28</v>
      </c>
      <c r="O9" s="14" t="s">
        <v>21</v>
      </c>
      <c r="Q9" s="15" t="s">
        <v>3</v>
      </c>
    </row>
    <row r="11" spans="1:17" x14ac:dyDescent="0.25">
      <c r="A11" s="16" t="s">
        <v>15</v>
      </c>
    </row>
    <row r="12" spans="1:17" x14ac:dyDescent="0.25">
      <c r="A12" s="5" t="s">
        <v>11</v>
      </c>
      <c r="B12" s="1" t="s">
        <v>12</v>
      </c>
      <c r="C12" s="2">
        <v>12.5</v>
      </c>
      <c r="D12" s="3">
        <v>37.5</v>
      </c>
      <c r="E12" s="4">
        <v>10000</v>
      </c>
      <c r="F12" s="24">
        <f>(+C12*D12*52)+E12</f>
        <v>34375</v>
      </c>
      <c r="G12" s="26" t="s">
        <v>39</v>
      </c>
      <c r="I12" s="24">
        <f>+H12+F12</f>
        <v>34375</v>
      </c>
      <c r="J12" s="24">
        <f>+I12*0.0765</f>
        <v>2629.6875</v>
      </c>
      <c r="K12" s="24">
        <f>+I12*K$3</f>
        <v>3781.25</v>
      </c>
      <c r="L12" s="17"/>
      <c r="M12" s="18">
        <v>1370</v>
      </c>
      <c r="N12" s="24">
        <f>+M12+(M12*N$3)</f>
        <v>1438.5</v>
      </c>
      <c r="O12" s="24">
        <f>(+M12*4)+(N12*8)</f>
        <v>16988</v>
      </c>
      <c r="Q12" s="25">
        <f>+O12+K12+J12+I12</f>
        <v>57773.9375</v>
      </c>
    </row>
    <row r="13" spans="1:17" x14ac:dyDescent="0.25">
      <c r="E13" s="4"/>
      <c r="F13" s="24">
        <f t="shared" ref="F13:F20" si="0">(+C13*D13*52)+E13</f>
        <v>0</v>
      </c>
      <c r="G13" s="17"/>
      <c r="I13" s="24">
        <f t="shared" ref="I13:I20" si="1">+H13+F13</f>
        <v>0</v>
      </c>
      <c r="J13" s="24">
        <f t="shared" ref="J13:J20" si="2">+I13*0.0765</f>
        <v>0</v>
      </c>
      <c r="K13" s="24">
        <f t="shared" ref="K13:K20" si="3">+I13*K$3</f>
        <v>0</v>
      </c>
      <c r="L13" s="17"/>
      <c r="M13" s="18"/>
      <c r="N13" s="24">
        <f t="shared" ref="N13:N20" si="4">+M13+(M13*N$3)</f>
        <v>0</v>
      </c>
      <c r="O13" s="24">
        <f t="shared" ref="O13:O20" si="5">(+M13*4)+(N13*8)</f>
        <v>0</v>
      </c>
      <c r="Q13" s="25">
        <f t="shared" ref="Q13:Q20" si="6">+O13+K13+J13+I13</f>
        <v>0</v>
      </c>
    </row>
    <row r="14" spans="1:17" x14ac:dyDescent="0.25">
      <c r="E14" s="4"/>
      <c r="F14" s="24">
        <f t="shared" si="0"/>
        <v>0</v>
      </c>
      <c r="G14" s="17"/>
      <c r="I14" s="24">
        <f t="shared" si="1"/>
        <v>0</v>
      </c>
      <c r="J14" s="24">
        <f t="shared" si="2"/>
        <v>0</v>
      </c>
      <c r="K14" s="24">
        <f t="shared" si="3"/>
        <v>0</v>
      </c>
      <c r="L14" s="17"/>
      <c r="M14" s="18"/>
      <c r="N14" s="24">
        <f t="shared" si="4"/>
        <v>0</v>
      </c>
      <c r="O14" s="24">
        <f t="shared" si="5"/>
        <v>0</v>
      </c>
      <c r="Q14" s="25">
        <f t="shared" si="6"/>
        <v>0</v>
      </c>
    </row>
    <row r="15" spans="1:17" x14ac:dyDescent="0.25">
      <c r="E15" s="4"/>
      <c r="F15" s="24">
        <f t="shared" si="0"/>
        <v>0</v>
      </c>
      <c r="G15" s="17"/>
      <c r="I15" s="24">
        <f t="shared" si="1"/>
        <v>0</v>
      </c>
      <c r="J15" s="24">
        <f t="shared" si="2"/>
        <v>0</v>
      </c>
      <c r="K15" s="24">
        <f t="shared" si="3"/>
        <v>0</v>
      </c>
      <c r="L15" s="17"/>
      <c r="M15" s="18"/>
      <c r="N15" s="24">
        <f t="shared" si="4"/>
        <v>0</v>
      </c>
      <c r="O15" s="24">
        <f t="shared" si="5"/>
        <v>0</v>
      </c>
      <c r="Q15" s="25">
        <f t="shared" si="6"/>
        <v>0</v>
      </c>
    </row>
    <row r="16" spans="1:17" x14ac:dyDescent="0.25">
      <c r="E16" s="4"/>
      <c r="F16" s="24">
        <f t="shared" si="0"/>
        <v>0</v>
      </c>
      <c r="G16" s="17"/>
      <c r="I16" s="24">
        <f t="shared" si="1"/>
        <v>0</v>
      </c>
      <c r="J16" s="24">
        <f t="shared" si="2"/>
        <v>0</v>
      </c>
      <c r="K16" s="24">
        <f t="shared" si="3"/>
        <v>0</v>
      </c>
      <c r="L16" s="17"/>
      <c r="M16" s="18"/>
      <c r="N16" s="24">
        <f t="shared" si="4"/>
        <v>0</v>
      </c>
      <c r="O16" s="24">
        <f t="shared" si="5"/>
        <v>0</v>
      </c>
      <c r="Q16" s="25">
        <f t="shared" si="6"/>
        <v>0</v>
      </c>
    </row>
    <row r="17" spans="1:17" x14ac:dyDescent="0.25">
      <c r="E17" s="4"/>
      <c r="F17" s="24">
        <f t="shared" si="0"/>
        <v>0</v>
      </c>
      <c r="G17" s="17"/>
      <c r="I17" s="24">
        <f t="shared" si="1"/>
        <v>0</v>
      </c>
      <c r="J17" s="24">
        <f t="shared" si="2"/>
        <v>0</v>
      </c>
      <c r="K17" s="24">
        <f t="shared" si="3"/>
        <v>0</v>
      </c>
      <c r="L17" s="17"/>
      <c r="M17" s="18"/>
      <c r="N17" s="24">
        <f t="shared" si="4"/>
        <v>0</v>
      </c>
      <c r="O17" s="24">
        <f t="shared" si="5"/>
        <v>0</v>
      </c>
      <c r="Q17" s="25">
        <f t="shared" si="6"/>
        <v>0</v>
      </c>
    </row>
    <row r="18" spans="1:17" x14ac:dyDescent="0.25">
      <c r="E18" s="4"/>
      <c r="F18" s="24">
        <f t="shared" si="0"/>
        <v>0</v>
      </c>
      <c r="G18" s="17"/>
      <c r="I18" s="24">
        <f t="shared" si="1"/>
        <v>0</v>
      </c>
      <c r="J18" s="24">
        <f t="shared" si="2"/>
        <v>0</v>
      </c>
      <c r="K18" s="24">
        <f t="shared" si="3"/>
        <v>0</v>
      </c>
      <c r="L18" s="17"/>
      <c r="M18" s="18"/>
      <c r="N18" s="24">
        <f t="shared" si="4"/>
        <v>0</v>
      </c>
      <c r="O18" s="24">
        <f t="shared" si="5"/>
        <v>0</v>
      </c>
      <c r="Q18" s="25">
        <f t="shared" si="6"/>
        <v>0</v>
      </c>
    </row>
    <row r="19" spans="1:17" x14ac:dyDescent="0.25">
      <c r="E19" s="4"/>
      <c r="F19" s="24">
        <f t="shared" si="0"/>
        <v>0</v>
      </c>
      <c r="G19" s="17"/>
      <c r="I19" s="24">
        <f t="shared" si="1"/>
        <v>0</v>
      </c>
      <c r="J19" s="24">
        <f t="shared" si="2"/>
        <v>0</v>
      </c>
      <c r="K19" s="24">
        <f t="shared" si="3"/>
        <v>0</v>
      </c>
      <c r="L19" s="17"/>
      <c r="M19" s="18"/>
      <c r="N19" s="24">
        <f t="shared" si="4"/>
        <v>0</v>
      </c>
      <c r="O19" s="24">
        <f t="shared" si="5"/>
        <v>0</v>
      </c>
      <c r="Q19" s="25">
        <f t="shared" si="6"/>
        <v>0</v>
      </c>
    </row>
    <row r="20" spans="1:17" x14ac:dyDescent="0.25">
      <c r="E20" s="4"/>
      <c r="F20" s="24">
        <f t="shared" si="0"/>
        <v>0</v>
      </c>
      <c r="G20" s="17"/>
      <c r="I20" s="24">
        <f t="shared" si="1"/>
        <v>0</v>
      </c>
      <c r="J20" s="24">
        <f t="shared" si="2"/>
        <v>0</v>
      </c>
      <c r="K20" s="24">
        <f t="shared" si="3"/>
        <v>0</v>
      </c>
      <c r="L20" s="17"/>
      <c r="M20" s="18"/>
      <c r="N20" s="24">
        <f t="shared" si="4"/>
        <v>0</v>
      </c>
      <c r="O20" s="24">
        <f t="shared" si="5"/>
        <v>0</v>
      </c>
      <c r="Q20" s="25">
        <f t="shared" si="6"/>
        <v>0</v>
      </c>
    </row>
    <row r="21" spans="1:17" x14ac:dyDescent="0.25">
      <c r="A21" s="16" t="s">
        <v>31</v>
      </c>
      <c r="E21" s="4"/>
      <c r="G21" s="17"/>
      <c r="L21" s="17"/>
      <c r="M21" s="18"/>
      <c r="N21" s="18"/>
      <c r="Q21" s="19"/>
    </row>
    <row r="22" spans="1:17" x14ac:dyDescent="0.25">
      <c r="A22" s="5" t="s">
        <v>32</v>
      </c>
      <c r="B22" s="1" t="s">
        <v>33</v>
      </c>
      <c r="C22" s="2">
        <v>10.5</v>
      </c>
      <c r="D22" s="3">
        <v>28</v>
      </c>
      <c r="E22" s="4">
        <v>0</v>
      </c>
      <c r="F22" s="24">
        <f>(+C22*D22*52)+E22</f>
        <v>15288</v>
      </c>
      <c r="G22" s="17"/>
      <c r="H22" s="4">
        <v>50</v>
      </c>
      <c r="I22" s="24">
        <f>+H22+F22</f>
        <v>15338</v>
      </c>
      <c r="J22" s="24">
        <f>+I22*0.0765</f>
        <v>1173.357</v>
      </c>
      <c r="K22" s="17"/>
      <c r="L22" s="17"/>
      <c r="M22" s="18">
        <v>750</v>
      </c>
      <c r="N22" s="24">
        <f>IF(D22&gt;27,M22+(M22*N$3),0)</f>
        <v>787.5</v>
      </c>
      <c r="O22" s="24">
        <f>(+M22*4)+(N22*8)</f>
        <v>9300</v>
      </c>
      <c r="Q22" s="25">
        <f>+O22+K22+J22+I22</f>
        <v>25811.357</v>
      </c>
    </row>
    <row r="23" spans="1:17" x14ac:dyDescent="0.25">
      <c r="E23" s="4">
        <v>0</v>
      </c>
      <c r="F23" s="24">
        <f t="shared" ref="F23:F24" si="7">(+C23*D23*52)+E23</f>
        <v>0</v>
      </c>
      <c r="G23" s="17"/>
      <c r="I23" s="24">
        <f t="shared" ref="I23:I24" si="8">+H23+F23</f>
        <v>0</v>
      </c>
      <c r="J23" s="24">
        <f t="shared" ref="J23:J24" si="9">+I23*0.0765</f>
        <v>0</v>
      </c>
      <c r="K23" s="17"/>
      <c r="L23" s="17"/>
      <c r="M23" s="18"/>
      <c r="N23" s="24">
        <f>IF(D23&gt;27,M23+(M23*N$3),0)</f>
        <v>0</v>
      </c>
      <c r="O23" s="24">
        <f>(+M23*4)+(N23*8)</f>
        <v>0</v>
      </c>
      <c r="Q23" s="25">
        <f>+O23+K23+J23+I23</f>
        <v>0</v>
      </c>
    </row>
    <row r="24" spans="1:17" x14ac:dyDescent="0.25">
      <c r="E24" s="4">
        <v>0</v>
      </c>
      <c r="F24" s="24">
        <f t="shared" si="7"/>
        <v>0</v>
      </c>
      <c r="G24" s="17"/>
      <c r="I24" s="24">
        <f t="shared" si="8"/>
        <v>0</v>
      </c>
      <c r="J24" s="24">
        <f t="shared" si="9"/>
        <v>0</v>
      </c>
      <c r="K24" s="17"/>
      <c r="L24" s="17"/>
      <c r="M24" s="18"/>
      <c r="N24" s="24">
        <f>IF(D24&gt;27,M24+(M24*N$3),0)</f>
        <v>0</v>
      </c>
      <c r="O24" s="24">
        <f>(+M24*4)+(N24*8)</f>
        <v>0</v>
      </c>
      <c r="Q24" s="25">
        <f>+O24+K24+J24+I24</f>
        <v>0</v>
      </c>
    </row>
    <row r="26" spans="1:17" x14ac:dyDescent="0.25">
      <c r="A26" s="16" t="s">
        <v>16</v>
      </c>
    </row>
    <row r="27" spans="1:17" x14ac:dyDescent="0.25">
      <c r="A27" s="5" t="s">
        <v>22</v>
      </c>
      <c r="B27" s="1" t="s">
        <v>23</v>
      </c>
      <c r="C27" s="20"/>
      <c r="D27" s="17"/>
      <c r="E27" s="17"/>
      <c r="F27" s="4">
        <v>35000</v>
      </c>
      <c r="G27" s="17"/>
      <c r="H27" s="4">
        <v>250</v>
      </c>
      <c r="I27" s="24">
        <f>+H27+F27</f>
        <v>35250</v>
      </c>
      <c r="J27" s="24">
        <f>+I27*0.0765</f>
        <v>2696.625</v>
      </c>
      <c r="K27" s="24">
        <f>+I27*K$3</f>
        <v>3877.5</v>
      </c>
      <c r="L27" s="17"/>
      <c r="M27" s="4">
        <v>41</v>
      </c>
      <c r="N27" s="24">
        <f>+M27+(M27*N$3)</f>
        <v>43.05</v>
      </c>
      <c r="O27" s="24">
        <f t="shared" ref="O27:O37" si="10">(+M27*4)+(N27*8)</f>
        <v>508.4</v>
      </c>
      <c r="Q27" s="25">
        <f>+O27+K27+J27+I27</f>
        <v>42332.525000000001</v>
      </c>
    </row>
    <row r="28" spans="1:17" x14ac:dyDescent="0.25">
      <c r="C28" s="21"/>
      <c r="D28" s="22"/>
      <c r="E28" s="22"/>
      <c r="G28" s="17"/>
      <c r="I28" s="24">
        <f t="shared" ref="I28:I35" si="11">+H28+F28</f>
        <v>0</v>
      </c>
      <c r="J28" s="24">
        <f t="shared" ref="J28:J35" si="12">+I28*0.0765</f>
        <v>0</v>
      </c>
      <c r="K28" s="24">
        <f t="shared" ref="K28:K35" si="13">+I28*K$3</f>
        <v>0</v>
      </c>
      <c r="L28" s="17"/>
      <c r="N28" s="24">
        <f t="shared" ref="N28:N37" si="14">+M28+(M28*N$3)</f>
        <v>0</v>
      </c>
      <c r="O28" s="24">
        <f t="shared" si="10"/>
        <v>0</v>
      </c>
      <c r="Q28" s="25">
        <f t="shared" ref="Q28:Q37" si="15">+O28+K28+J28+I28</f>
        <v>0</v>
      </c>
    </row>
    <row r="29" spans="1:17" x14ac:dyDescent="0.25">
      <c r="C29" s="21"/>
      <c r="D29" s="22"/>
      <c r="E29" s="22"/>
      <c r="G29" s="17"/>
      <c r="I29" s="24">
        <f t="shared" si="11"/>
        <v>0</v>
      </c>
      <c r="J29" s="24">
        <f t="shared" si="12"/>
        <v>0</v>
      </c>
      <c r="K29" s="24">
        <f t="shared" si="13"/>
        <v>0</v>
      </c>
      <c r="L29" s="17"/>
      <c r="N29" s="24">
        <f t="shared" si="14"/>
        <v>0</v>
      </c>
      <c r="O29" s="24">
        <f t="shared" si="10"/>
        <v>0</v>
      </c>
      <c r="Q29" s="25">
        <f t="shared" si="15"/>
        <v>0</v>
      </c>
    </row>
    <row r="30" spans="1:17" x14ac:dyDescent="0.25">
      <c r="C30" s="21"/>
      <c r="D30" s="22"/>
      <c r="E30" s="22"/>
      <c r="G30" s="17"/>
      <c r="I30" s="24">
        <f t="shared" si="11"/>
        <v>0</v>
      </c>
      <c r="J30" s="24">
        <f t="shared" si="12"/>
        <v>0</v>
      </c>
      <c r="K30" s="24">
        <f t="shared" si="13"/>
        <v>0</v>
      </c>
      <c r="L30" s="17"/>
      <c r="N30" s="24">
        <f t="shared" si="14"/>
        <v>0</v>
      </c>
      <c r="O30" s="24">
        <f t="shared" si="10"/>
        <v>0</v>
      </c>
      <c r="Q30" s="25">
        <f t="shared" si="15"/>
        <v>0</v>
      </c>
    </row>
    <row r="31" spans="1:17" x14ac:dyDescent="0.25">
      <c r="C31" s="21"/>
      <c r="D31" s="22"/>
      <c r="E31" s="22"/>
      <c r="G31" s="17"/>
      <c r="I31" s="24">
        <f t="shared" si="11"/>
        <v>0</v>
      </c>
      <c r="J31" s="24">
        <f t="shared" si="12"/>
        <v>0</v>
      </c>
      <c r="K31" s="24">
        <f t="shared" si="13"/>
        <v>0</v>
      </c>
      <c r="L31" s="17"/>
      <c r="N31" s="24">
        <f t="shared" si="14"/>
        <v>0</v>
      </c>
      <c r="O31" s="24">
        <f t="shared" si="10"/>
        <v>0</v>
      </c>
      <c r="Q31" s="25">
        <f t="shared" si="15"/>
        <v>0</v>
      </c>
    </row>
    <row r="32" spans="1:17" x14ac:dyDescent="0.25">
      <c r="C32" s="21"/>
      <c r="D32" s="22"/>
      <c r="E32" s="22"/>
      <c r="G32" s="17"/>
      <c r="I32" s="24">
        <f t="shared" si="11"/>
        <v>0</v>
      </c>
      <c r="J32" s="24">
        <f t="shared" si="12"/>
        <v>0</v>
      </c>
      <c r="K32" s="24">
        <f t="shared" si="13"/>
        <v>0</v>
      </c>
      <c r="L32" s="17"/>
      <c r="N32" s="24">
        <f t="shared" si="14"/>
        <v>0</v>
      </c>
      <c r="O32" s="24">
        <f t="shared" si="10"/>
        <v>0</v>
      </c>
      <c r="Q32" s="25">
        <f t="shared" si="15"/>
        <v>0</v>
      </c>
    </row>
    <row r="33" spans="1:17" x14ac:dyDescent="0.25">
      <c r="C33" s="21"/>
      <c r="D33" s="22"/>
      <c r="E33" s="22"/>
      <c r="G33" s="17"/>
      <c r="I33" s="24">
        <f t="shared" si="11"/>
        <v>0</v>
      </c>
      <c r="J33" s="24">
        <f t="shared" si="12"/>
        <v>0</v>
      </c>
      <c r="K33" s="24">
        <f t="shared" si="13"/>
        <v>0</v>
      </c>
      <c r="L33" s="17"/>
      <c r="N33" s="24">
        <f t="shared" si="14"/>
        <v>0</v>
      </c>
      <c r="O33" s="24">
        <f t="shared" si="10"/>
        <v>0</v>
      </c>
      <c r="Q33" s="25">
        <f t="shared" si="15"/>
        <v>0</v>
      </c>
    </row>
    <row r="34" spans="1:17" x14ac:dyDescent="0.25">
      <c r="C34" s="21"/>
      <c r="D34" s="22"/>
      <c r="E34" s="22"/>
      <c r="G34" s="17"/>
      <c r="I34" s="24">
        <f t="shared" si="11"/>
        <v>0</v>
      </c>
      <c r="J34" s="24">
        <f t="shared" si="12"/>
        <v>0</v>
      </c>
      <c r="K34" s="24">
        <f t="shared" si="13"/>
        <v>0</v>
      </c>
      <c r="L34" s="17"/>
      <c r="N34" s="24">
        <f t="shared" si="14"/>
        <v>0</v>
      </c>
      <c r="O34" s="24">
        <f t="shared" si="10"/>
        <v>0</v>
      </c>
      <c r="Q34" s="25">
        <f t="shared" si="15"/>
        <v>0</v>
      </c>
    </row>
    <row r="35" spans="1:17" x14ac:dyDescent="0.25">
      <c r="C35" s="21"/>
      <c r="D35" s="22"/>
      <c r="E35" s="22"/>
      <c r="G35" s="17"/>
      <c r="I35" s="24">
        <f t="shared" si="11"/>
        <v>0</v>
      </c>
      <c r="J35" s="24">
        <f t="shared" si="12"/>
        <v>0</v>
      </c>
      <c r="K35" s="24">
        <f t="shared" si="13"/>
        <v>0</v>
      </c>
      <c r="L35" s="17"/>
      <c r="N35" s="24">
        <f t="shared" si="14"/>
        <v>0</v>
      </c>
      <c r="O35" s="24">
        <f t="shared" si="10"/>
        <v>0</v>
      </c>
      <c r="Q35" s="25">
        <f t="shared" si="15"/>
        <v>0</v>
      </c>
    </row>
    <row r="36" spans="1:17" x14ac:dyDescent="0.25">
      <c r="C36" s="21"/>
      <c r="D36" s="22"/>
      <c r="E36" s="22"/>
      <c r="G36" s="17"/>
      <c r="I36" s="24">
        <f t="shared" ref="I36:I37" si="16">+H36+F36</f>
        <v>0</v>
      </c>
      <c r="J36" s="24">
        <f t="shared" ref="J36:J37" si="17">+I36*0.0765</f>
        <v>0</v>
      </c>
      <c r="K36" s="24">
        <f t="shared" ref="K36:K37" si="18">+I36*K$3</f>
        <v>0</v>
      </c>
      <c r="L36" s="17"/>
      <c r="N36" s="24">
        <f t="shared" si="14"/>
        <v>0</v>
      </c>
      <c r="O36" s="24">
        <f t="shared" si="10"/>
        <v>0</v>
      </c>
      <c r="Q36" s="25">
        <f t="shared" si="15"/>
        <v>0</v>
      </c>
    </row>
    <row r="37" spans="1:17" x14ac:dyDescent="0.25">
      <c r="C37" s="21"/>
      <c r="D37" s="22"/>
      <c r="E37" s="22"/>
      <c r="G37" s="17"/>
      <c r="I37" s="24">
        <f t="shared" si="16"/>
        <v>0</v>
      </c>
      <c r="J37" s="24">
        <f t="shared" si="17"/>
        <v>0</v>
      </c>
      <c r="K37" s="24">
        <f t="shared" si="18"/>
        <v>0</v>
      </c>
      <c r="L37" s="17"/>
      <c r="N37" s="24">
        <f t="shared" si="14"/>
        <v>0</v>
      </c>
      <c r="O37" s="24">
        <f t="shared" si="10"/>
        <v>0</v>
      </c>
      <c r="Q37" s="25">
        <f t="shared" si="15"/>
        <v>0</v>
      </c>
    </row>
    <row r="38" spans="1:17" x14ac:dyDescent="0.25">
      <c r="A38" s="16" t="s">
        <v>34</v>
      </c>
    </row>
    <row r="39" spans="1:17" x14ac:dyDescent="0.25">
      <c r="A39" s="5" t="s">
        <v>35</v>
      </c>
      <c r="B39" s="1" t="s">
        <v>36</v>
      </c>
      <c r="C39" s="20"/>
      <c r="D39" s="23">
        <v>28</v>
      </c>
      <c r="E39" s="17"/>
      <c r="F39" s="4">
        <v>22000</v>
      </c>
      <c r="G39" s="17"/>
      <c r="H39" s="4">
        <v>250</v>
      </c>
      <c r="I39" s="24">
        <f>+H39+F39</f>
        <v>22250</v>
      </c>
      <c r="J39" s="24">
        <f>+I39*0.0765</f>
        <v>1702.125</v>
      </c>
      <c r="K39" s="17"/>
      <c r="L39" s="17"/>
      <c r="M39" s="18">
        <v>41</v>
      </c>
      <c r="N39" s="24">
        <f>IF(D39&gt;27,M39+(M39*N$3),0)</f>
        <v>43.05</v>
      </c>
      <c r="O39" s="24">
        <f>(+M39*4)+(N39*8)</f>
        <v>508.4</v>
      </c>
      <c r="Q39" s="25">
        <f>+O39+K39+J39+I39</f>
        <v>24460.525000000001</v>
      </c>
    </row>
    <row r="41" spans="1:17" x14ac:dyDescent="0.25">
      <c r="A41" s="16" t="s">
        <v>14</v>
      </c>
    </row>
    <row r="42" spans="1:17" x14ac:dyDescent="0.25">
      <c r="A42" s="5" t="s">
        <v>10</v>
      </c>
      <c r="B42" s="1" t="s">
        <v>13</v>
      </c>
      <c r="C42" s="20"/>
      <c r="D42" s="17"/>
      <c r="E42" s="17"/>
      <c r="F42" s="4">
        <f>484*12</f>
        <v>5808</v>
      </c>
      <c r="G42" s="4">
        <f>1118*12</f>
        <v>13416</v>
      </c>
      <c r="H42" s="4">
        <v>250</v>
      </c>
      <c r="I42" s="24">
        <f>+H42+G42+F42</f>
        <v>19474</v>
      </c>
      <c r="J42" s="17"/>
      <c r="K42" s="17"/>
      <c r="L42" s="4">
        <v>12000</v>
      </c>
      <c r="M42" s="4">
        <v>1137</v>
      </c>
      <c r="N42" s="24">
        <f>+M42+(M42*N$3)</f>
        <v>1193.8499999999999</v>
      </c>
      <c r="O42" s="24">
        <f t="shared" ref="O42:O46" si="19">(+M42*4)+(N42*8)</f>
        <v>14098.8</v>
      </c>
      <c r="Q42" s="25">
        <f>+O42+L42+I42</f>
        <v>45572.800000000003</v>
      </c>
    </row>
    <row r="43" spans="1:17" x14ac:dyDescent="0.25">
      <c r="C43" s="20"/>
      <c r="D43" s="17"/>
      <c r="E43" s="17"/>
      <c r="I43" s="24">
        <f t="shared" ref="I43:I46" si="20">+H43+G43+F43</f>
        <v>0</v>
      </c>
      <c r="J43" s="17"/>
      <c r="K43" s="17"/>
      <c r="N43" s="24">
        <f>+M43+(M43*N$3)</f>
        <v>0</v>
      </c>
      <c r="O43" s="24">
        <f t="shared" si="19"/>
        <v>0</v>
      </c>
      <c r="Q43" s="25">
        <f>+O43+L43+I43</f>
        <v>0</v>
      </c>
    </row>
    <row r="44" spans="1:17" x14ac:dyDescent="0.25">
      <c r="C44" s="20"/>
      <c r="D44" s="17"/>
      <c r="E44" s="17"/>
      <c r="I44" s="24">
        <f t="shared" si="20"/>
        <v>0</v>
      </c>
      <c r="J44" s="17"/>
      <c r="K44" s="17"/>
      <c r="N44" s="24">
        <f>+M44+(M44*N$3)</f>
        <v>0</v>
      </c>
      <c r="O44" s="24">
        <f t="shared" si="19"/>
        <v>0</v>
      </c>
      <c r="Q44" s="25">
        <f>+O44+L44+I44</f>
        <v>0</v>
      </c>
    </row>
    <row r="45" spans="1:17" x14ac:dyDescent="0.25">
      <c r="C45" s="20"/>
      <c r="D45" s="17"/>
      <c r="E45" s="17"/>
      <c r="I45" s="24">
        <f t="shared" si="20"/>
        <v>0</v>
      </c>
      <c r="J45" s="17"/>
      <c r="K45" s="17"/>
      <c r="N45" s="24">
        <f>+M45+(M45*N$3)</f>
        <v>0</v>
      </c>
      <c r="O45" s="24">
        <f t="shared" si="19"/>
        <v>0</v>
      </c>
      <c r="Q45" s="25">
        <f>+O45+L45+I45</f>
        <v>0</v>
      </c>
    </row>
    <row r="46" spans="1:17" x14ac:dyDescent="0.25">
      <c r="C46" s="20"/>
      <c r="D46" s="17"/>
      <c r="E46" s="17"/>
      <c r="I46" s="24">
        <f t="shared" si="20"/>
        <v>0</v>
      </c>
      <c r="J46" s="17"/>
      <c r="K46" s="17"/>
      <c r="N46" s="24">
        <f>+M46+(M46*N$3)</f>
        <v>0</v>
      </c>
      <c r="O46" s="24">
        <f t="shared" si="19"/>
        <v>0</v>
      </c>
      <c r="Q46" s="25">
        <f>+O46+L46+I46</f>
        <v>0</v>
      </c>
    </row>
    <row r="48" spans="1:17" x14ac:dyDescent="0.25">
      <c r="A48" s="5" t="s">
        <v>19</v>
      </c>
      <c r="B48" s="1" t="s">
        <v>18</v>
      </c>
      <c r="C48" s="20"/>
      <c r="D48" s="17"/>
      <c r="E48" s="17"/>
      <c r="F48" s="4">
        <v>57660</v>
      </c>
      <c r="G48" s="17"/>
      <c r="H48" s="4">
        <v>250</v>
      </c>
      <c r="I48" s="24">
        <f>+H48+F48</f>
        <v>57910</v>
      </c>
      <c r="J48" s="17"/>
      <c r="K48" s="17"/>
      <c r="L48" s="17"/>
      <c r="M48" s="17"/>
      <c r="N48" s="17"/>
      <c r="O48" s="17"/>
      <c r="Q48" s="25">
        <f>SUM(I48:O48)</f>
        <v>57910</v>
      </c>
    </row>
    <row r="49" spans="1:18" x14ac:dyDescent="0.25">
      <c r="Q49" s="19"/>
    </row>
    <row r="52" spans="1:18" x14ac:dyDescent="0.25">
      <c r="A52" s="5" t="s">
        <v>37</v>
      </c>
      <c r="I52" s="24">
        <f>SUM(I11:I50)</f>
        <v>184597</v>
      </c>
      <c r="J52" s="24">
        <f>SUM(J11:J50)</f>
        <v>8201.7945</v>
      </c>
      <c r="K52" s="24">
        <f>SUM(K11:K50)</f>
        <v>7658.75</v>
      </c>
      <c r="L52" s="24">
        <f>SUM(L11:L50)</f>
        <v>12000</v>
      </c>
      <c r="O52" s="24">
        <f>SUM(O11:O50)</f>
        <v>41403.600000000006</v>
      </c>
      <c r="Q52" s="24">
        <f>SUM(Q11:Q50)</f>
        <v>253861.14449999999</v>
      </c>
      <c r="R52" s="19"/>
    </row>
    <row r="53" spans="1:18" x14ac:dyDescent="0.25">
      <c r="F53" s="18"/>
    </row>
    <row r="56" spans="1:18" ht="36" customHeight="1" x14ac:dyDescent="0.25">
      <c r="A56" s="27" t="s">
        <v>38</v>
      </c>
      <c r="B56" s="27"/>
      <c r="C56" s="27"/>
      <c r="D56" s="27"/>
      <c r="E56" s="27"/>
      <c r="F56" s="27"/>
      <c r="G56" s="27"/>
      <c r="H56" s="27"/>
      <c r="I56" s="27"/>
      <c r="J56" s="27"/>
      <c r="K56" s="27"/>
      <c r="L56" s="27"/>
      <c r="M56" s="27"/>
      <c r="N56" s="27"/>
      <c r="O56" s="27"/>
      <c r="P56" s="27"/>
      <c r="Q56" s="27"/>
    </row>
    <row r="58" spans="1:18" ht="36" customHeight="1" x14ac:dyDescent="0.25">
      <c r="A58" s="27" t="s">
        <v>40</v>
      </c>
      <c r="B58" s="27"/>
      <c r="C58" s="27"/>
      <c r="D58" s="27"/>
      <c r="E58" s="27"/>
      <c r="F58" s="27"/>
      <c r="G58" s="27"/>
      <c r="H58" s="27"/>
      <c r="I58" s="27"/>
      <c r="J58" s="27"/>
      <c r="K58" s="27"/>
      <c r="L58" s="27"/>
      <c r="M58" s="27"/>
      <c r="N58" s="27"/>
      <c r="O58" s="27"/>
      <c r="P58" s="27"/>
      <c r="Q58" s="27"/>
    </row>
  </sheetData>
  <mergeCells count="3">
    <mergeCell ref="A56:Q56"/>
    <mergeCell ref="A58:Q58"/>
    <mergeCell ref="M8:O8"/>
  </mergeCells>
  <printOptions gridLines="1"/>
  <pageMargins left="0.7" right="0.7" top="0.75" bottom="0.75" header="0.3" footer="0.3"/>
  <pageSetup scale="5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DRVC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mcoleman</dc:creator>
  <cp:lastModifiedBy>Mary Lynn Borst</cp:lastModifiedBy>
  <cp:lastPrinted>2018-04-19T18:00:52Z</cp:lastPrinted>
  <dcterms:created xsi:type="dcterms:W3CDTF">2014-04-01T20:17:39Z</dcterms:created>
  <dcterms:modified xsi:type="dcterms:W3CDTF">2018-04-19T18:01:34Z</dcterms:modified>
</cp:coreProperties>
</file>